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660"/>
  </bookViews>
  <sheets>
    <sheet name="記入例" sheetId="2" r:id="rId1"/>
    <sheet name="シミュレーションシート" sheetId="1" r:id="rId2"/>
  </sheets>
  <definedNames>
    <definedName name="_xlnm.Print_Area" localSheetId="1">シミュレーションシート!$B$1:$M$34</definedName>
    <definedName name="_xlnm.Print_Area" localSheetId="0">記入例!$A$1:$Q$40</definedName>
  </definedNames>
  <calcPr calcId="145621"/>
</workbook>
</file>

<file path=xl/calcChain.xml><?xml version="1.0" encoding="utf-8"?>
<calcChain xmlns="http://schemas.openxmlformats.org/spreadsheetml/2006/main">
  <c r="L25" i="2" l="1"/>
  <c r="I25" i="2"/>
  <c r="H25" i="2"/>
  <c r="C17" i="1"/>
  <c r="C18" i="1"/>
  <c r="E18" i="1" s="1"/>
  <c r="L26" i="2"/>
  <c r="E26" i="2"/>
  <c r="I7" i="1"/>
  <c r="I18" i="1" s="1"/>
  <c r="E19" i="2"/>
  <c r="J19" i="2" s="1"/>
  <c r="E20" i="2"/>
  <c r="J20" i="2" s="1"/>
  <c r="I20" i="2"/>
  <c r="K2" i="1"/>
  <c r="M8" i="2"/>
  <c r="L8" i="2"/>
  <c r="I8" i="2"/>
  <c r="H8" i="2"/>
  <c r="H20" i="2" s="1"/>
  <c r="M7" i="2"/>
  <c r="L7" i="2"/>
  <c r="L19" i="2" s="1"/>
  <c r="I7" i="2"/>
  <c r="I19" i="2" s="1"/>
  <c r="H7" i="2"/>
  <c r="H19" i="2" s="1"/>
  <c r="I6" i="1"/>
  <c r="I17" i="1" s="1"/>
  <c r="M7" i="1"/>
  <c r="L7" i="1"/>
  <c r="L18" i="1" s="1"/>
  <c r="I12" i="1"/>
  <c r="H7" i="1"/>
  <c r="H18" i="1" s="1"/>
  <c r="M6" i="1"/>
  <c r="L6" i="1"/>
  <c r="L17" i="1" s="1"/>
  <c r="H6" i="1"/>
  <c r="H17" i="1" s="1"/>
  <c r="H26" i="2" l="1"/>
  <c r="L20" i="2"/>
  <c r="G20" i="2"/>
  <c r="K20" i="2" s="1"/>
  <c r="M20" i="2" s="1"/>
  <c r="G19" i="2"/>
  <c r="K19" i="2" s="1"/>
  <c r="M19" i="2" s="1"/>
  <c r="I26" i="2"/>
  <c r="L11" i="1"/>
  <c r="H12" i="1"/>
  <c r="L12" i="1"/>
  <c r="H11" i="1"/>
  <c r="E25" i="2"/>
  <c r="J25" i="2" s="1"/>
  <c r="K4" i="2"/>
  <c r="F19" i="2" l="1"/>
  <c r="F20" i="2"/>
  <c r="J26" i="2"/>
  <c r="G26" i="2" s="1"/>
  <c r="G25" i="2"/>
  <c r="I11" i="1"/>
  <c r="F25" i="2" l="1"/>
  <c r="K25" i="2"/>
  <c r="M25" i="2" s="1"/>
  <c r="K26" i="2"/>
  <c r="M26" i="2" s="1"/>
  <c r="F26" i="2"/>
  <c r="J18" i="1" l="1"/>
  <c r="G18" i="1" s="1"/>
  <c r="E17" i="1"/>
  <c r="J17" i="1" s="1"/>
  <c r="G17" i="1" s="1"/>
  <c r="E12" i="1"/>
  <c r="J12" i="1" s="1"/>
  <c r="G12" i="1" s="1"/>
  <c r="E11" i="1"/>
  <c r="J11" i="1" s="1"/>
  <c r="G11" i="1" s="1"/>
  <c r="K12" i="1" l="1"/>
  <c r="M12" i="1" s="1"/>
  <c r="F12" i="1"/>
  <c r="K18" i="1"/>
  <c r="M18" i="1" s="1"/>
  <c r="F18" i="1"/>
  <c r="K17" i="1"/>
  <c r="M17" i="1" s="1"/>
  <c r="F17" i="1"/>
  <c r="F11" i="1"/>
  <c r="K11" i="1"/>
  <c r="M11" i="1" s="1"/>
</calcChain>
</file>

<file path=xl/sharedStrings.xml><?xml version="1.0" encoding="utf-8"?>
<sst xmlns="http://schemas.openxmlformats.org/spreadsheetml/2006/main" count="172" uniqueCount="54">
  <si>
    <t>YDN</t>
    <phoneticPr fontId="1"/>
  </si>
  <si>
    <t>IMP</t>
    <phoneticPr fontId="1"/>
  </si>
  <si>
    <t>CT</t>
    <phoneticPr fontId="1"/>
  </si>
  <si>
    <t>CTR</t>
    <phoneticPr fontId="1"/>
  </si>
  <si>
    <t>CPC</t>
    <phoneticPr fontId="1"/>
  </si>
  <si>
    <t>COST</t>
    <phoneticPr fontId="1"/>
  </si>
  <si>
    <t>CV</t>
    <phoneticPr fontId="1"/>
  </si>
  <si>
    <t>CVR</t>
    <phoneticPr fontId="1"/>
  </si>
  <si>
    <t>CPA</t>
    <phoneticPr fontId="1"/>
  </si>
  <si>
    <t>媒体</t>
    <rPh sb="0" eb="2">
      <t>バイタイ</t>
    </rPh>
    <phoneticPr fontId="1"/>
  </si>
  <si>
    <t>顧客データ件数</t>
    <rPh sb="0" eb="2">
      <t>コキャク</t>
    </rPh>
    <rPh sb="5" eb="7">
      <t>ケンスウ</t>
    </rPh>
    <phoneticPr fontId="1"/>
  </si>
  <si>
    <t>facebook</t>
    <phoneticPr fontId="1"/>
  </si>
  <si>
    <t>リスト数</t>
    <rPh sb="3" eb="4">
      <t>スウ</t>
    </rPh>
    <phoneticPr fontId="1"/>
  </si>
  <si>
    <t>配信媒体を記載</t>
    <rPh sb="0" eb="2">
      <t>ハイシン</t>
    </rPh>
    <rPh sb="2" eb="4">
      <t>バイタイ</t>
    </rPh>
    <rPh sb="5" eb="7">
      <t>キサイ</t>
    </rPh>
    <phoneticPr fontId="1"/>
  </si>
  <si>
    <t>顧客データ
件数</t>
    <rPh sb="0" eb="2">
      <t>コキャク</t>
    </rPh>
    <rPh sb="6" eb="8">
      <t>ケンスウ</t>
    </rPh>
    <phoneticPr fontId="1"/>
  </si>
  <si>
    <t>広告主の連携データ件数を記載</t>
    <rPh sb="0" eb="3">
      <t>コウコクヌシ</t>
    </rPh>
    <rPh sb="4" eb="6">
      <t>レンケイ</t>
    </rPh>
    <rPh sb="9" eb="11">
      <t>ケンスウ</t>
    </rPh>
    <rPh sb="12" eb="14">
      <t>キサイ</t>
    </rPh>
    <phoneticPr fontId="1"/>
  </si>
  <si>
    <t>媒体にアップされるユーザーリストのオーディエンス数を記載</t>
    <rPh sb="0" eb="2">
      <t>バイタイ</t>
    </rPh>
    <rPh sb="24" eb="25">
      <t>スウ</t>
    </rPh>
    <rPh sb="26" eb="28">
      <t>キサイ</t>
    </rPh>
    <phoneticPr fontId="1"/>
  </si>
  <si>
    <t>広告の表示回数</t>
    <rPh sb="0" eb="2">
      <t>コウコク</t>
    </rPh>
    <rPh sb="3" eb="5">
      <t>ヒョウジ</t>
    </rPh>
    <rPh sb="5" eb="7">
      <t>カイスウ</t>
    </rPh>
    <phoneticPr fontId="1"/>
  </si>
  <si>
    <t>広告のクリック数またはエンゲージメント数</t>
    <rPh sb="0" eb="2">
      <t>コウコク</t>
    </rPh>
    <rPh sb="7" eb="8">
      <t>スウ</t>
    </rPh>
    <rPh sb="19" eb="20">
      <t>スウ</t>
    </rPh>
    <phoneticPr fontId="1"/>
  </si>
  <si>
    <t>CT／IMP</t>
    <phoneticPr fontId="1"/>
  </si>
  <si>
    <t>1クリック当たりの平均クリック単価</t>
    <rPh sb="5" eb="6">
      <t>ア</t>
    </rPh>
    <rPh sb="9" eb="11">
      <t>ヘイキン</t>
    </rPh>
    <rPh sb="15" eb="17">
      <t>タンカ</t>
    </rPh>
    <phoneticPr fontId="1"/>
  </si>
  <si>
    <t>広告費用</t>
    <rPh sb="0" eb="2">
      <t>コウコク</t>
    </rPh>
    <rPh sb="2" eb="4">
      <t>ヒヨウ</t>
    </rPh>
    <phoneticPr fontId="1"/>
  </si>
  <si>
    <t>獲得件数</t>
    <rPh sb="0" eb="2">
      <t>カクトク</t>
    </rPh>
    <rPh sb="2" eb="4">
      <t>ケンスウ</t>
    </rPh>
    <phoneticPr fontId="1"/>
  </si>
  <si>
    <t>獲得率</t>
    <rPh sb="0" eb="2">
      <t>カクトク</t>
    </rPh>
    <rPh sb="2" eb="3">
      <t>リツ</t>
    </rPh>
    <phoneticPr fontId="1"/>
  </si>
  <si>
    <t>獲得単価</t>
    <rPh sb="0" eb="2">
      <t>カクトク</t>
    </rPh>
    <rPh sb="2" eb="4">
      <t>タンカ</t>
    </rPh>
    <phoneticPr fontId="1"/>
  </si>
  <si>
    <t>入力可能</t>
    <rPh sb="0" eb="2">
      <t>ニュウリョク</t>
    </rPh>
    <rPh sb="2" eb="4">
      <t>カノウ</t>
    </rPh>
    <phoneticPr fontId="1"/>
  </si>
  <si>
    <t>CT／CTR</t>
    <phoneticPr fontId="1"/>
  </si>
  <si>
    <t>COST／CPC</t>
    <phoneticPr fontId="1"/>
  </si>
  <si>
    <t>シミュレーションの数値算出方法</t>
    <rPh sb="9" eb="11">
      <t>スウチ</t>
    </rPh>
    <rPh sb="11" eb="13">
      <t>サンシュツ</t>
    </rPh>
    <rPh sb="13" eb="15">
      <t>ホウホウ</t>
    </rPh>
    <phoneticPr fontId="1"/>
  </si>
  <si>
    <t>参考値のCTR＊係数</t>
    <rPh sb="0" eb="2">
      <t>サンコウ</t>
    </rPh>
    <rPh sb="2" eb="3">
      <t>チ</t>
    </rPh>
    <rPh sb="8" eb="10">
      <t>ケイスウ</t>
    </rPh>
    <phoneticPr fontId="1"/>
  </si>
  <si>
    <t>CVR＊CT</t>
    <phoneticPr fontId="1"/>
  </si>
  <si>
    <t>参考値のCVR＊係数</t>
    <rPh sb="0" eb="2">
      <t>サンコウ</t>
    </rPh>
    <rPh sb="2" eb="3">
      <t>チ</t>
    </rPh>
    <rPh sb="8" eb="10">
      <t>ケイスウ</t>
    </rPh>
    <phoneticPr fontId="1"/>
  </si>
  <si>
    <t>COST/CV</t>
    <phoneticPr fontId="1"/>
  </si>
  <si>
    <t>項目説明</t>
    <rPh sb="0" eb="2">
      <t>コウモク</t>
    </rPh>
    <rPh sb="2" eb="4">
      <t>セツメイ</t>
    </rPh>
    <phoneticPr fontId="1"/>
  </si>
  <si>
    <t>リスト数＊係数</t>
    <rPh sb="3" eb="4">
      <t>スウ</t>
    </rPh>
    <rPh sb="5" eb="7">
      <t>ケイスウ</t>
    </rPh>
    <phoneticPr fontId="1"/>
  </si>
  <si>
    <t>参考となるディスプレイ広告の数値を入力➡</t>
    <rPh sb="0" eb="2">
      <t>サンコウ</t>
    </rPh>
    <rPh sb="11" eb="13">
      <t>コウコク</t>
    </rPh>
    <rPh sb="14" eb="16">
      <t>スウチ</t>
    </rPh>
    <rPh sb="17" eb="19">
      <t>ニュウリョク</t>
    </rPh>
    <phoneticPr fontId="1"/>
  </si>
  <si>
    <t>↑CPCは直接入力OK</t>
    <rPh sb="5" eb="7">
      <t>チョクセツ</t>
    </rPh>
    <rPh sb="7" eb="9">
      <t>ニュウリョク</t>
    </rPh>
    <phoneticPr fontId="1"/>
  </si>
  <si>
    <t>AD2シミュレーションシート</t>
    <phoneticPr fontId="1"/>
  </si>
  <si>
    <t>記入必須は黄色</t>
    <rPh sb="0" eb="2">
      <t>キニュウ</t>
    </rPh>
    <rPh sb="2" eb="4">
      <t>ヒッス</t>
    </rPh>
    <rPh sb="5" eb="7">
      <t>キイロ</t>
    </rPh>
    <phoneticPr fontId="1"/>
  </si>
  <si>
    <t>←上記参考値を、「リターゲティングにて、サイト訪問1回以上のユーザーへ配信した」と仮定して以下シミュレーションを作成</t>
    <rPh sb="1" eb="3">
      <t>ジョウキ</t>
    </rPh>
    <rPh sb="3" eb="5">
      <t>サンコウ</t>
    </rPh>
    <rPh sb="5" eb="6">
      <t>チ</t>
    </rPh>
    <rPh sb="23" eb="25">
      <t>ホウモン</t>
    </rPh>
    <rPh sb="26" eb="29">
      <t>カイイジョウ</t>
    </rPh>
    <rPh sb="35" eb="37">
      <t>ハイシン</t>
    </rPh>
    <rPh sb="41" eb="43">
      <t>カテイ</t>
    </rPh>
    <rPh sb="45" eb="47">
      <t>イカ</t>
    </rPh>
    <rPh sb="56" eb="58">
      <t>サクセイ</t>
    </rPh>
    <phoneticPr fontId="1"/>
  </si>
  <si>
    <t>顧客データ件数＊SYNC数（＊拡張係数有）</t>
    <rPh sb="0" eb="2">
      <t>コキャク</t>
    </rPh>
    <rPh sb="5" eb="7">
      <t>ケンスウ</t>
    </rPh>
    <rPh sb="12" eb="13">
      <t>スウ</t>
    </rPh>
    <rPh sb="15" eb="17">
      <t>カクチョウ</t>
    </rPh>
    <rPh sb="17" eb="19">
      <t>ケイスウ</t>
    </rPh>
    <rPh sb="19" eb="20">
      <t>アリ</t>
    </rPh>
    <phoneticPr fontId="1"/>
  </si>
  <si>
    <t>■参考値（リターゲティング系実績値よりシミュレーション）</t>
    <rPh sb="1" eb="3">
      <t>サンコウ</t>
    </rPh>
    <rPh sb="3" eb="4">
      <t>チ</t>
    </rPh>
    <rPh sb="13" eb="14">
      <t>ケイ</t>
    </rPh>
    <rPh sb="14" eb="17">
      <t>ジッセキチ</t>
    </rPh>
    <phoneticPr fontId="1"/>
  </si>
  <si>
    <t>1ヵ月間のリタゲ実績値</t>
    <rPh sb="2" eb="3">
      <t>ゲツ</t>
    </rPh>
    <rPh sb="3" eb="4">
      <t>カン</t>
    </rPh>
    <rPh sb="8" eb="11">
      <t>ジッセキチ</t>
    </rPh>
    <phoneticPr fontId="1"/>
  </si>
  <si>
    <t>AD2シミュレーションシート　記入例</t>
    <rPh sb="15" eb="17">
      <t>キニュウ</t>
    </rPh>
    <rPh sb="17" eb="18">
      <t>レイ</t>
    </rPh>
    <phoneticPr fontId="1"/>
  </si>
  <si>
    <t xml:space="preserve">※あくまでもシミュレーションのため、成果を保障は致しかねます。
</t>
    <rPh sb="18" eb="20">
      <t>セイカ</t>
    </rPh>
    <rPh sb="21" eb="23">
      <t>ホショウ</t>
    </rPh>
    <rPh sb="24" eb="25">
      <t>イタ</t>
    </rPh>
    <phoneticPr fontId="1"/>
  </si>
  <si>
    <t>※プロモーションを行う、業種/商品/サービス内容/競合/価格などにより、大きく成果が乱高下します。</t>
    <phoneticPr fontId="1"/>
  </si>
  <si>
    <t>マッチ率</t>
    <rPh sb="3" eb="4">
      <t>リツ</t>
    </rPh>
    <phoneticPr fontId="1"/>
  </si>
  <si>
    <t>↑マッチ率は直接入力OK</t>
    <rPh sb="4" eb="5">
      <t>リツ</t>
    </rPh>
    <rPh sb="6" eb="8">
      <t>チョクセツ</t>
    </rPh>
    <rPh sb="8" eb="10">
      <t>ニュウリョク</t>
    </rPh>
    <phoneticPr fontId="1"/>
  </si>
  <si>
    <t>：入力必須</t>
    <rPh sb="1" eb="3">
      <t>ニュウリョク</t>
    </rPh>
    <rPh sb="3" eb="5">
      <t>ヒッス</t>
    </rPh>
    <phoneticPr fontId="1"/>
  </si>
  <si>
    <t>：入力可能</t>
    <rPh sb="3" eb="5">
      <t>カノウ</t>
    </rPh>
    <phoneticPr fontId="1"/>
  </si>
  <si>
    <t>入力必須</t>
    <rPh sb="0" eb="2">
      <t>ニュウリョク</t>
    </rPh>
    <rPh sb="2" eb="4">
      <t>ヒッス</t>
    </rPh>
    <phoneticPr fontId="1"/>
  </si>
  <si>
    <t>■シミュレーション：既存顧客向け配信（優良顧客）</t>
    <rPh sb="10" eb="12">
      <t>キゾン</t>
    </rPh>
    <rPh sb="12" eb="14">
      <t>コキャク</t>
    </rPh>
    <rPh sb="14" eb="15">
      <t>ム</t>
    </rPh>
    <rPh sb="16" eb="18">
      <t>ハイシン</t>
    </rPh>
    <rPh sb="19" eb="21">
      <t>ユウリョウ</t>
    </rPh>
    <rPh sb="21" eb="23">
      <t>コキャク</t>
    </rPh>
    <phoneticPr fontId="1"/>
  </si>
  <si>
    <t>■シミュレーション：類似拡張配信（拡張および興味関心セグメント掛け合わせ)</t>
    <rPh sb="10" eb="12">
      <t>ルイジ</t>
    </rPh>
    <rPh sb="12" eb="14">
      <t>カクチョウ</t>
    </rPh>
    <rPh sb="14" eb="16">
      <t>ハイシン</t>
    </rPh>
    <rPh sb="17" eb="19">
      <t>カクチョウ</t>
    </rPh>
    <rPh sb="22" eb="24">
      <t>キョウミ</t>
    </rPh>
    <rPh sb="24" eb="26">
      <t>カンシン</t>
    </rPh>
    <rPh sb="31" eb="32">
      <t>カ</t>
    </rPh>
    <rPh sb="33" eb="34">
      <t>ア</t>
    </rPh>
    <phoneticPr fontId="1"/>
  </si>
  <si>
    <t>※各媒体の在庫量等考慮しておりません。現実的な数字ではない場合、申し訳ございませんが直接入力いただき編集ください。</t>
    <rPh sb="1" eb="4">
      <t>カクバイタイ</t>
    </rPh>
    <rPh sb="5" eb="7">
      <t>ザイコ</t>
    </rPh>
    <rPh sb="7" eb="8">
      <t>リョウ</t>
    </rPh>
    <rPh sb="8" eb="9">
      <t>トウ</t>
    </rPh>
    <rPh sb="9" eb="11">
      <t>コウリョ</t>
    </rPh>
    <rPh sb="19" eb="22">
      <t>ゲンジツテキ</t>
    </rPh>
    <rPh sb="23" eb="25">
      <t>スウジ</t>
    </rPh>
    <rPh sb="29" eb="31">
      <t>バアイ</t>
    </rPh>
    <rPh sb="32" eb="33">
      <t>モウ</t>
    </rPh>
    <rPh sb="34" eb="35">
      <t>ワケ</t>
    </rPh>
    <rPh sb="42" eb="44">
      <t>チョクセツ</t>
    </rPh>
    <rPh sb="44" eb="46">
      <t>ニュウリョク</t>
    </rPh>
    <rPh sb="50" eb="52">
      <t>ヘンシュウ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</si>
</sst>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00%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rgb="FFC0000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3" fontId="4" fillId="3" borderId="1" xfId="0" applyNumberFormat="1" applyFont="1" applyFill="1" applyBorder="1">
      <alignment vertical="center"/>
    </xf>
    <xf numFmtId="0" fontId="4" fillId="3" borderId="1" xfId="0" applyFont="1" applyFill="1" applyBorder="1">
      <alignment vertical="center"/>
    </xf>
    <xf numFmtId="6" fontId="4" fillId="3" borderId="1" xfId="2" applyFont="1" applyFill="1" applyBorder="1">
      <alignment vertical="center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0" fontId="4" fillId="4" borderId="1" xfId="3" applyNumberFormat="1" applyFont="1" applyFill="1" applyBorder="1">
      <alignment vertical="center"/>
    </xf>
    <xf numFmtId="3" fontId="4" fillId="0" borderId="1" xfId="0" applyNumberFormat="1" applyFont="1" applyBorder="1">
      <alignment vertical="center"/>
    </xf>
    <xf numFmtId="38" fontId="4" fillId="0" borderId="1" xfId="1" applyFont="1" applyBorder="1">
      <alignment vertical="center"/>
    </xf>
    <xf numFmtId="176" fontId="4" fillId="0" borderId="1" xfId="3" applyNumberFormat="1" applyFont="1" applyBorder="1">
      <alignment vertical="center"/>
    </xf>
    <xf numFmtId="6" fontId="4" fillId="0" borderId="1" xfId="2" applyFont="1" applyBorder="1">
      <alignment vertical="center"/>
    </xf>
    <xf numFmtId="10" fontId="4" fillId="0" borderId="1" xfId="3" applyNumberFormat="1" applyFont="1" applyBorder="1">
      <alignment vertical="center"/>
    </xf>
    <xf numFmtId="3" fontId="4" fillId="4" borderId="1" xfId="0" applyNumberFormat="1" applyFont="1" applyFill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3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0" borderId="1" xfId="0" applyFont="1" applyFill="1" applyBorder="1">
      <alignment vertical="center"/>
    </xf>
    <xf numFmtId="6" fontId="4" fillId="4" borderId="1" xfId="0" applyNumberFormat="1" applyFont="1" applyFill="1" applyBorder="1">
      <alignment vertical="center"/>
    </xf>
    <xf numFmtId="176" fontId="4" fillId="4" borderId="1" xfId="3" applyNumberFormat="1" applyFont="1" applyFill="1" applyBorder="1">
      <alignment vertical="center"/>
    </xf>
    <xf numFmtId="6" fontId="4" fillId="4" borderId="1" xfId="2" applyFont="1" applyFill="1" applyBorder="1">
      <alignment vertical="center"/>
    </xf>
    <xf numFmtId="14" fontId="4" fillId="0" borderId="0" xfId="0" applyNumberFormat="1" applyFont="1" applyAlignment="1">
      <alignment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549088</xdr:colOff>
      <xdr:row>5</xdr:row>
      <xdr:rowOff>89650</xdr:rowOff>
    </xdr:from>
    <xdr:to>
      <xdr:col>16</xdr:col>
      <xdr:colOff>369795</xdr:colOff>
      <xdr:row>10</xdr:row>
      <xdr:rowOff>1</xdr:rowOff>
    </xdr:to>
    <xdr:sp macro="" textlink="">
      <xdr:nvSpPr>
        <xdr:cNvPr id="2" name="四角形吹き出し 1"/>
        <xdr:cNvSpPr/>
      </xdr:nvSpPr>
      <xdr:spPr>
        <a:xfrm>
          <a:off x="13603941" y="1333503"/>
          <a:ext cx="1871383" cy="616322"/>
        </a:xfrm>
        <a:prstGeom prst="wedgeRectCallout">
          <a:avLst>
            <a:gd name="adj1" fmla="val -77908"/>
            <a:gd name="adj2" fmla="val -10609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YDN</a:t>
          </a:r>
          <a:r>
            <a:rPr kumimoji="1" lang="ja-JP" altLang="en-US" sz="1100"/>
            <a:t>や</a:t>
          </a:r>
          <a:r>
            <a:rPr kumimoji="1" lang="en-US" altLang="ja-JP" sz="1100"/>
            <a:t>GDN</a:t>
          </a:r>
          <a:r>
            <a:rPr kumimoji="1" lang="ja-JP" altLang="en-US" sz="1100"/>
            <a:t>の</a:t>
          </a:r>
          <a:r>
            <a:rPr kumimoji="1" lang="en-US" altLang="ja-JP" sz="1100"/>
            <a:t>1</a:t>
          </a:r>
          <a:r>
            <a:rPr kumimoji="1" lang="ja-JP" altLang="en-US" sz="1100"/>
            <a:t>ヵ月間のリタゲ実績値を記載。</a:t>
          </a:r>
        </a:p>
      </xdr:txBody>
    </xdr:sp>
    <xdr:clientData/>
  </xdr:twoCellAnchor>
  <xdr:twoCellAnchor>
    <xdr:from>
      <xdr:col>0</xdr:col>
      <xdr:colOff>1172134</xdr:colOff>
      <xdr:row>16</xdr:row>
      <xdr:rowOff>33618</xdr:rowOff>
    </xdr:from>
    <xdr:to>
      <xdr:col>0</xdr:col>
      <xdr:colOff>3043517</xdr:colOff>
      <xdr:row>17</xdr:row>
      <xdr:rowOff>163608</xdr:rowOff>
    </xdr:to>
    <xdr:sp macro="" textlink="">
      <xdr:nvSpPr>
        <xdr:cNvPr id="3" name="四角形吹き出し 2"/>
        <xdr:cNvSpPr/>
      </xdr:nvSpPr>
      <xdr:spPr>
        <a:xfrm>
          <a:off x="1172134" y="3160059"/>
          <a:ext cx="1871383" cy="365314"/>
        </a:xfrm>
        <a:prstGeom prst="wedgeRectCallout">
          <a:avLst>
            <a:gd name="adj1" fmla="val 107721"/>
            <a:gd name="adj2" fmla="val 94153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顧客データの件数を記載</a:t>
          </a:r>
          <a:endParaRPr kumimoji="1" lang="en-US" altLang="ja-JP" sz="1100"/>
        </a:p>
      </xdr:txBody>
    </xdr:sp>
    <xdr:clientData/>
  </xdr:twoCellAnchor>
  <xdr:twoCellAnchor>
    <xdr:from>
      <xdr:col>2</xdr:col>
      <xdr:colOff>336178</xdr:colOff>
      <xdr:row>9</xdr:row>
      <xdr:rowOff>156882</xdr:rowOff>
    </xdr:from>
    <xdr:to>
      <xdr:col>5</xdr:col>
      <xdr:colOff>818031</xdr:colOff>
      <xdr:row>15</xdr:row>
      <xdr:rowOff>125509</xdr:rowOff>
    </xdr:to>
    <xdr:sp macro="" textlink="">
      <xdr:nvSpPr>
        <xdr:cNvPr id="4" name="四角形吹き出し 3"/>
        <xdr:cNvSpPr/>
      </xdr:nvSpPr>
      <xdr:spPr>
        <a:xfrm>
          <a:off x="4336678" y="2342029"/>
          <a:ext cx="3204882" cy="1380568"/>
        </a:xfrm>
        <a:prstGeom prst="wedgeRectCallout">
          <a:avLst>
            <a:gd name="adj1" fmla="val -17694"/>
            <a:gd name="adj2" fmla="val 87786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デフォルトは</a:t>
          </a:r>
          <a:r>
            <a:rPr kumimoji="1" lang="en-US" altLang="ja-JP" sz="1100"/>
            <a:t>2018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月時点での、平均マッチ率を記載。業種別の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Sync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率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を参考に変更ください。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＜参考＞</a:t>
          </a:r>
          <a:endParaRPr kumimoji="1" lang="en-US" altLang="ja-JP" sz="1100"/>
        </a:p>
        <a:p>
          <a:pPr algn="l"/>
          <a:r>
            <a:rPr kumimoji="1" lang="en-US" altLang="ja-JP" sz="1100"/>
            <a:t>https://blog.addressable.jp/wp-content/uploads/agent/doc/AD2_sync_rate_list_201810.pdf</a:t>
          </a:r>
        </a:p>
      </xdr:txBody>
    </xdr:sp>
    <xdr:clientData/>
  </xdr:twoCellAnchor>
  <xdr:twoCellAnchor>
    <xdr:from>
      <xdr:col>6</xdr:col>
      <xdr:colOff>42581</xdr:colOff>
      <xdr:row>11</xdr:row>
      <xdr:rowOff>118781</xdr:rowOff>
    </xdr:from>
    <xdr:to>
      <xdr:col>8</xdr:col>
      <xdr:colOff>768722</xdr:colOff>
      <xdr:row>15</xdr:row>
      <xdr:rowOff>31379</xdr:rowOff>
    </xdr:to>
    <xdr:sp macro="" textlink="">
      <xdr:nvSpPr>
        <xdr:cNvPr id="5" name="四角形吹き出し 4"/>
        <xdr:cNvSpPr/>
      </xdr:nvSpPr>
      <xdr:spPr>
        <a:xfrm>
          <a:off x="7628963" y="2303928"/>
          <a:ext cx="2182906" cy="853892"/>
        </a:xfrm>
        <a:prstGeom prst="wedgeRectCallout">
          <a:avLst>
            <a:gd name="adj1" fmla="val 22549"/>
            <a:gd name="adj2" fmla="val 119038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現実的な範囲で</a:t>
          </a:r>
          <a:r>
            <a:rPr kumimoji="1" lang="en-US" altLang="ja-JP" sz="1100"/>
            <a:t>CPC</a:t>
          </a:r>
          <a:r>
            <a:rPr kumimoji="1" lang="ja-JP" altLang="en-US" sz="1100"/>
            <a:t>をご調整ください。</a:t>
          </a:r>
          <a:endParaRPr kumimoji="1" lang="en-US" altLang="ja-JP" sz="1100"/>
        </a:p>
      </xdr:txBody>
    </xdr:sp>
    <xdr:clientData/>
  </xdr:twoCellAnchor>
  <xdr:twoCellAnchor>
    <xdr:from>
      <xdr:col>13</xdr:col>
      <xdr:colOff>578224</xdr:colOff>
      <xdr:row>2</xdr:row>
      <xdr:rowOff>163608</xdr:rowOff>
    </xdr:from>
    <xdr:to>
      <xdr:col>16</xdr:col>
      <xdr:colOff>398931</xdr:colOff>
      <xdr:row>4</xdr:row>
      <xdr:rowOff>11206</xdr:rowOff>
    </xdr:to>
    <xdr:sp macro="" textlink="">
      <xdr:nvSpPr>
        <xdr:cNvPr id="6" name="四角形吹き出し 5"/>
        <xdr:cNvSpPr/>
      </xdr:nvSpPr>
      <xdr:spPr>
        <a:xfrm>
          <a:off x="13633077" y="701490"/>
          <a:ext cx="1871383" cy="318245"/>
        </a:xfrm>
        <a:prstGeom prst="wedgeRectCallout">
          <a:avLst>
            <a:gd name="adj1" fmla="val -77908"/>
            <a:gd name="adj2" fmla="val -10609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本日の日付が表示されます。</a:t>
          </a:r>
        </a:p>
      </xdr:txBody>
    </xdr:sp>
    <xdr:clientData/>
  </xdr:twoCellAnchor>
  <xdr:twoCellAnchor>
    <xdr:from>
      <xdr:col>9</xdr:col>
      <xdr:colOff>239802</xdr:colOff>
      <xdr:row>10</xdr:row>
      <xdr:rowOff>47063</xdr:rowOff>
    </xdr:from>
    <xdr:to>
      <xdr:col>12</xdr:col>
      <xdr:colOff>515469</xdr:colOff>
      <xdr:row>15</xdr:row>
      <xdr:rowOff>201706</xdr:rowOff>
    </xdr:to>
    <xdr:sp macro="" textlink="">
      <xdr:nvSpPr>
        <xdr:cNvPr id="7" name="四角形吹き出し 6"/>
        <xdr:cNvSpPr/>
      </xdr:nvSpPr>
      <xdr:spPr>
        <a:xfrm>
          <a:off x="10078567" y="1996887"/>
          <a:ext cx="2740961" cy="1331260"/>
        </a:xfrm>
        <a:prstGeom prst="wedgeRectCallout">
          <a:avLst>
            <a:gd name="adj1" fmla="val -22696"/>
            <a:gd name="adj2" fmla="val 76679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コストは</a:t>
          </a:r>
          <a:r>
            <a:rPr kumimoji="1" lang="en-US" altLang="ja-JP" sz="1100"/>
            <a:t>CPC</a:t>
          </a:r>
          <a:r>
            <a:rPr kumimoji="1" lang="ja-JP" altLang="en-US" sz="1100"/>
            <a:t>に大きく依存するため、各媒体ごとに適正な</a:t>
          </a:r>
          <a:r>
            <a:rPr kumimoji="1" lang="en-US" altLang="ja-JP" sz="1100"/>
            <a:t>CPC</a:t>
          </a:r>
          <a:r>
            <a:rPr kumimoji="1" lang="ja-JP" altLang="en-US" sz="1100"/>
            <a:t>に変更ください。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なおコストはリスト依存でおおよそ</a:t>
          </a:r>
          <a:r>
            <a:rPr kumimoji="1" lang="en-US" altLang="ja-JP" sz="1100"/>
            <a:t>10</a:t>
          </a:r>
          <a:r>
            <a:rPr kumimoji="1" lang="ja-JP" altLang="en-US" sz="1100"/>
            <a:t>倍程度は利用できることが多いです。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39"/>
  <sheetViews>
    <sheetView showGridLines="0" tabSelected="1" view="pageBreakPreview" zoomScaleNormal="85" zoomScaleSheetLayoutView="100" workbookViewId="0"/>
  </sheetViews>
  <sheetFormatPr defaultRowHeight="18.75" x14ac:dyDescent="0.4"/>
  <cols>
    <col min="1" max="1" width="42.375" style="2" customWidth="1"/>
    <col min="2" max="2" width="10.125" style="3" bestFit="1" customWidth="1"/>
    <col min="3" max="3" width="15.125" style="3" bestFit="1" customWidth="1"/>
    <col min="4" max="4" width="9" style="3"/>
    <col min="5" max="5" width="11.625" style="3" bestFit="1" customWidth="1"/>
    <col min="6" max="6" width="11.625" style="3" customWidth="1"/>
    <col min="7" max="7" width="9" style="3"/>
    <col min="8" max="8" width="10.125" style="3" customWidth="1"/>
    <col min="9" max="9" width="10.5" style="3" customWidth="1"/>
    <col min="10" max="10" width="14.375" style="3" customWidth="1"/>
    <col min="11" max="12" width="9" style="3"/>
    <col min="13" max="13" width="9.875" style="3" bestFit="1" customWidth="1"/>
    <col min="14" max="16384" width="9" style="3"/>
  </cols>
  <sheetData>
    <row r="2" spans="1:13" ht="22.5" x14ac:dyDescent="0.4">
      <c r="B2" s="25" t="s">
        <v>43</v>
      </c>
    </row>
    <row r="3" spans="1:13" x14ac:dyDescent="0.4">
      <c r="I3" s="26"/>
      <c r="J3" s="3" t="s">
        <v>48</v>
      </c>
    </row>
    <row r="4" spans="1:13" x14ac:dyDescent="0.4">
      <c r="B4" s="3" t="s">
        <v>41</v>
      </c>
      <c r="I4" s="27"/>
      <c r="J4" s="3" t="s">
        <v>49</v>
      </c>
      <c r="K4" s="35">
        <f ca="1">TODAY()</f>
        <v>43417</v>
      </c>
      <c r="L4" s="35"/>
      <c r="M4" s="35"/>
    </row>
    <row r="6" spans="1:13" x14ac:dyDescent="0.4">
      <c r="B6" s="21" t="s">
        <v>9</v>
      </c>
      <c r="F6" s="21" t="s">
        <v>1</v>
      </c>
      <c r="G6" s="21" t="s">
        <v>2</v>
      </c>
      <c r="H6" s="21" t="s">
        <v>3</v>
      </c>
      <c r="I6" s="21" t="s">
        <v>4</v>
      </c>
      <c r="J6" s="21" t="s">
        <v>5</v>
      </c>
      <c r="K6" s="21" t="s">
        <v>6</v>
      </c>
      <c r="L6" s="21" t="s">
        <v>7</v>
      </c>
      <c r="M6" s="21" t="s">
        <v>8</v>
      </c>
    </row>
    <row r="7" spans="1:13" x14ac:dyDescent="0.4">
      <c r="A7" s="2" t="s">
        <v>35</v>
      </c>
      <c r="B7" s="22" t="s">
        <v>0</v>
      </c>
      <c r="F7" s="6">
        <v>9876543</v>
      </c>
      <c r="G7" s="7">
        <v>6200</v>
      </c>
      <c r="H7" s="30">
        <f>IFERROR(G7/F7,"")</f>
        <v>6.2775001333968781E-4</v>
      </c>
      <c r="I7" s="31">
        <f>IFERROR(J7/G7,"")</f>
        <v>80.645161290322577</v>
      </c>
      <c r="J7" s="8">
        <v>500000</v>
      </c>
      <c r="K7" s="7">
        <v>86</v>
      </c>
      <c r="L7" s="11">
        <f>IFERROR(K7/G7,"")</f>
        <v>1.3870967741935483E-2</v>
      </c>
      <c r="M7" s="31">
        <f>IFERROR(J7/K7,"")</f>
        <v>5813.9534883720926</v>
      </c>
    </row>
    <row r="8" spans="1:13" x14ac:dyDescent="0.4">
      <c r="B8" s="23" t="s">
        <v>11</v>
      </c>
      <c r="F8" s="6">
        <v>234567</v>
      </c>
      <c r="G8" s="7">
        <v>2400</v>
      </c>
      <c r="H8" s="30">
        <f>IFERROR(G8/F8,"")</f>
        <v>1.0231618258322781E-2</v>
      </c>
      <c r="I8" s="31">
        <f>IFERROR(J8/G8,"")</f>
        <v>208.33333333333334</v>
      </c>
      <c r="J8" s="8">
        <v>500000</v>
      </c>
      <c r="K8" s="7">
        <v>62</v>
      </c>
      <c r="L8" s="11">
        <f>IFERROR(K8/G8,"")</f>
        <v>2.5833333333333333E-2</v>
      </c>
      <c r="M8" s="31">
        <f>IFERROR(J8/K8,"")</f>
        <v>8064.5161290322585</v>
      </c>
    </row>
    <row r="17" spans="2:13" x14ac:dyDescent="0.4">
      <c r="B17" s="3" t="s">
        <v>51</v>
      </c>
      <c r="E17" s="9"/>
    </row>
    <row r="18" spans="2:13" x14ac:dyDescent="0.4">
      <c r="B18" s="21" t="s">
        <v>9</v>
      </c>
      <c r="C18" s="21" t="s">
        <v>10</v>
      </c>
      <c r="D18" s="10" t="s">
        <v>46</v>
      </c>
      <c r="E18" s="10" t="s">
        <v>12</v>
      </c>
      <c r="F18" s="21" t="s">
        <v>1</v>
      </c>
      <c r="G18" s="21" t="s">
        <v>2</v>
      </c>
      <c r="H18" s="21" t="s">
        <v>3</v>
      </c>
      <c r="I18" s="21" t="s">
        <v>4</v>
      </c>
      <c r="J18" s="21" t="s">
        <v>5</v>
      </c>
      <c r="K18" s="21" t="s">
        <v>6</v>
      </c>
      <c r="L18" s="21" t="s">
        <v>7</v>
      </c>
      <c r="M18" s="21" t="s">
        <v>8</v>
      </c>
    </row>
    <row r="19" spans="2:13" x14ac:dyDescent="0.4">
      <c r="B19" s="5" t="s">
        <v>0</v>
      </c>
      <c r="C19" s="6">
        <v>50000</v>
      </c>
      <c r="D19" s="11">
        <v>0.34</v>
      </c>
      <c r="E19" s="12">
        <f>C19*D19</f>
        <v>17000</v>
      </c>
      <c r="F19" s="12">
        <f>ROUNDDOWN(G19/H19,0)</f>
        <v>3357228</v>
      </c>
      <c r="G19" s="13">
        <f>ROUNDDOWN(J19/I19,0)</f>
        <v>2529</v>
      </c>
      <c r="H19" s="14">
        <f>$H$7*1.2</f>
        <v>7.5330001600762539E-4</v>
      </c>
      <c r="I19" s="31">
        <f>$I$7</f>
        <v>80.645161290322577</v>
      </c>
      <c r="J19" s="15">
        <f>E19*12</f>
        <v>204000</v>
      </c>
      <c r="K19" s="13">
        <f>IFERROR(ROUNDDOWN(G19*L19,0),"")</f>
        <v>29</v>
      </c>
      <c r="L19" s="16">
        <f>$L$7*0.85</f>
        <v>1.1790322580645161E-2</v>
      </c>
      <c r="M19" s="15">
        <f>IFERROR(J19/K19,"")</f>
        <v>7034.4827586206893</v>
      </c>
    </row>
    <row r="20" spans="2:13" x14ac:dyDescent="0.4">
      <c r="B20" s="28" t="s">
        <v>11</v>
      </c>
      <c r="C20" s="6">
        <v>50000</v>
      </c>
      <c r="D20" s="11">
        <v>0.45</v>
      </c>
      <c r="E20" s="12">
        <f>C20*D20</f>
        <v>22500</v>
      </c>
      <c r="F20" s="12">
        <f>ROUNDDOWN(G20/H20,0)</f>
        <v>115151</v>
      </c>
      <c r="G20" s="13">
        <f>ROUNDDOWN(J20/I20,0)</f>
        <v>1296</v>
      </c>
      <c r="H20" s="14">
        <f>$H$8*1.1</f>
        <v>1.125478008415506E-2</v>
      </c>
      <c r="I20" s="31">
        <f>$I$8</f>
        <v>208.33333333333334</v>
      </c>
      <c r="J20" s="15">
        <f>E20*12</f>
        <v>270000</v>
      </c>
      <c r="K20" s="13">
        <f>IFERROR(ROUNDDOWN(G20*L20,0),"")</f>
        <v>36</v>
      </c>
      <c r="L20" s="16">
        <f>$L$8*1.1</f>
        <v>2.841666666666667E-2</v>
      </c>
      <c r="M20" s="15">
        <f>IFERROR(J20/K20,"")</f>
        <v>7500</v>
      </c>
    </row>
    <row r="21" spans="2:13" x14ac:dyDescent="0.4">
      <c r="D21" s="3" t="s">
        <v>47</v>
      </c>
      <c r="I21" s="3" t="s">
        <v>36</v>
      </c>
    </row>
    <row r="23" spans="2:13" x14ac:dyDescent="0.4">
      <c r="B23" s="3" t="s">
        <v>52</v>
      </c>
    </row>
    <row r="24" spans="2:13" x14ac:dyDescent="0.4">
      <c r="B24" s="21" t="s">
        <v>9</v>
      </c>
      <c r="C24" s="21" t="s">
        <v>10</v>
      </c>
      <c r="D24" s="10" t="s">
        <v>46</v>
      </c>
      <c r="E24" s="10" t="s">
        <v>12</v>
      </c>
      <c r="F24" s="21" t="s">
        <v>1</v>
      </c>
      <c r="G24" s="21" t="s">
        <v>2</v>
      </c>
      <c r="H24" s="21" t="s">
        <v>3</v>
      </c>
      <c r="I24" s="21" t="s">
        <v>4</v>
      </c>
      <c r="J24" s="21" t="s">
        <v>5</v>
      </c>
      <c r="K24" s="21" t="s">
        <v>6</v>
      </c>
      <c r="L24" s="21" t="s">
        <v>7</v>
      </c>
      <c r="M24" s="21" t="s">
        <v>8</v>
      </c>
    </row>
    <row r="25" spans="2:13" x14ac:dyDescent="0.4">
      <c r="B25" s="5" t="s">
        <v>0</v>
      </c>
      <c r="C25" s="17">
        <v>100000</v>
      </c>
      <c r="D25" s="11">
        <v>0.34</v>
      </c>
      <c r="E25" s="12">
        <f>C25*D25*20</f>
        <v>680000</v>
      </c>
      <c r="F25" s="12">
        <f>ROUNDDOWN(G25/H25,0)</f>
        <v>82913401</v>
      </c>
      <c r="G25" s="13">
        <f>ROUNDDOWN(J25/I25,0)</f>
        <v>46844</v>
      </c>
      <c r="H25" s="14">
        <f>$H$7*0.9</f>
        <v>5.6497501200571901E-4</v>
      </c>
      <c r="I25" s="31">
        <f>$I$7*0.9</f>
        <v>72.58064516129032</v>
      </c>
      <c r="J25" s="15">
        <f>E25*5</f>
        <v>3400000</v>
      </c>
      <c r="K25" s="13">
        <f>ROUNDDOWN(G25*L25,0)</f>
        <v>207</v>
      </c>
      <c r="L25" s="16">
        <f>$L$7*0.32</f>
        <v>4.4387096774193549E-3</v>
      </c>
      <c r="M25" s="15">
        <f>J25/K25</f>
        <v>16425.120772946859</v>
      </c>
    </row>
    <row r="26" spans="2:13" x14ac:dyDescent="0.4">
      <c r="B26" s="28" t="s">
        <v>11</v>
      </c>
      <c r="C26" s="17">
        <v>100000</v>
      </c>
      <c r="D26" s="11">
        <v>0.45</v>
      </c>
      <c r="E26" s="12">
        <f>C26*D26*10</f>
        <v>450000</v>
      </c>
      <c r="F26" s="12">
        <f>ROUNDDOWN(G26/H26,0)</f>
        <v>1042520</v>
      </c>
      <c r="G26" s="13">
        <f>ROUNDDOWN(J26/I26,0)</f>
        <v>9600</v>
      </c>
      <c r="H26" s="14">
        <f>$H$8*0.9</f>
        <v>9.2084564324905038E-3</v>
      </c>
      <c r="I26" s="31">
        <f>$I$8*0.9</f>
        <v>187.5</v>
      </c>
      <c r="J26" s="15">
        <f>E26*4</f>
        <v>1800000</v>
      </c>
      <c r="K26" s="13">
        <f>ROUNDDOWN(G26*L26,0)</f>
        <v>223</v>
      </c>
      <c r="L26" s="16">
        <f>$L$8*0.9</f>
        <v>2.325E-2</v>
      </c>
      <c r="M26" s="15">
        <f>J26/K26</f>
        <v>8071.7488789237668</v>
      </c>
    </row>
    <row r="28" spans="2:13" x14ac:dyDescent="0.4">
      <c r="B28" s="5"/>
      <c r="C28" s="36" t="s">
        <v>28</v>
      </c>
      <c r="D28" s="36"/>
      <c r="E28" s="36"/>
      <c r="F28" s="36" t="s">
        <v>33</v>
      </c>
      <c r="G28" s="36"/>
      <c r="H28" s="36"/>
      <c r="I28" s="36"/>
      <c r="J28" s="36"/>
      <c r="K28" s="36"/>
      <c r="L28" s="36"/>
      <c r="M28" s="36"/>
    </row>
    <row r="29" spans="2:13" x14ac:dyDescent="0.4">
      <c r="B29" s="21" t="s">
        <v>9</v>
      </c>
      <c r="C29" s="34" t="s">
        <v>25</v>
      </c>
      <c r="D29" s="34"/>
      <c r="E29" s="34"/>
      <c r="F29" s="34" t="s">
        <v>13</v>
      </c>
      <c r="G29" s="34"/>
      <c r="H29" s="34"/>
      <c r="I29" s="34"/>
      <c r="J29" s="34"/>
      <c r="K29" s="34"/>
      <c r="L29" s="34"/>
      <c r="M29" s="34"/>
    </row>
    <row r="30" spans="2:13" ht="56.25" x14ac:dyDescent="0.4">
      <c r="B30" s="10" t="s">
        <v>14</v>
      </c>
      <c r="C30" s="34" t="s">
        <v>50</v>
      </c>
      <c r="D30" s="34"/>
      <c r="E30" s="34"/>
      <c r="F30" s="34" t="s">
        <v>15</v>
      </c>
      <c r="G30" s="34"/>
      <c r="H30" s="34"/>
      <c r="I30" s="34"/>
      <c r="J30" s="34"/>
      <c r="K30" s="34"/>
      <c r="L30" s="34"/>
      <c r="M30" s="34"/>
    </row>
    <row r="31" spans="2:13" x14ac:dyDescent="0.4">
      <c r="B31" s="10" t="s">
        <v>12</v>
      </c>
      <c r="C31" s="34" t="s">
        <v>40</v>
      </c>
      <c r="D31" s="34"/>
      <c r="E31" s="34"/>
      <c r="F31" s="34" t="s">
        <v>16</v>
      </c>
      <c r="G31" s="34"/>
      <c r="H31" s="34"/>
      <c r="I31" s="34"/>
      <c r="J31" s="34"/>
      <c r="K31" s="34"/>
      <c r="L31" s="34"/>
      <c r="M31" s="34"/>
    </row>
    <row r="32" spans="2:13" x14ac:dyDescent="0.4">
      <c r="B32" s="21" t="s">
        <v>1</v>
      </c>
      <c r="C32" s="34" t="s">
        <v>26</v>
      </c>
      <c r="D32" s="34"/>
      <c r="E32" s="34"/>
      <c r="F32" s="34" t="s">
        <v>17</v>
      </c>
      <c r="G32" s="34"/>
      <c r="H32" s="34"/>
      <c r="I32" s="34"/>
      <c r="J32" s="34"/>
      <c r="K32" s="34"/>
      <c r="L32" s="34"/>
      <c r="M32" s="34"/>
    </row>
    <row r="33" spans="2:13" x14ac:dyDescent="0.4">
      <c r="B33" s="21" t="s">
        <v>2</v>
      </c>
      <c r="C33" s="34" t="s">
        <v>27</v>
      </c>
      <c r="D33" s="34"/>
      <c r="E33" s="34"/>
      <c r="F33" s="34" t="s">
        <v>18</v>
      </c>
      <c r="G33" s="34"/>
      <c r="H33" s="34"/>
      <c r="I33" s="34"/>
      <c r="J33" s="34"/>
      <c r="K33" s="34"/>
      <c r="L33" s="34"/>
      <c r="M33" s="34"/>
    </row>
    <row r="34" spans="2:13" x14ac:dyDescent="0.4">
      <c r="B34" s="21" t="s">
        <v>3</v>
      </c>
      <c r="C34" s="34" t="s">
        <v>29</v>
      </c>
      <c r="D34" s="34"/>
      <c r="E34" s="34"/>
      <c r="F34" s="34" t="s">
        <v>19</v>
      </c>
      <c r="G34" s="34"/>
      <c r="H34" s="34"/>
      <c r="I34" s="34"/>
      <c r="J34" s="34"/>
      <c r="K34" s="34"/>
      <c r="L34" s="34"/>
      <c r="M34" s="34"/>
    </row>
    <row r="35" spans="2:13" x14ac:dyDescent="0.4">
      <c r="B35" s="21" t="s">
        <v>4</v>
      </c>
      <c r="C35" s="34" t="s">
        <v>25</v>
      </c>
      <c r="D35" s="34"/>
      <c r="E35" s="34"/>
      <c r="F35" s="34" t="s">
        <v>20</v>
      </c>
      <c r="G35" s="34"/>
      <c r="H35" s="34"/>
      <c r="I35" s="34"/>
      <c r="J35" s="34"/>
      <c r="K35" s="34"/>
      <c r="L35" s="34"/>
      <c r="M35" s="34"/>
    </row>
    <row r="36" spans="2:13" x14ac:dyDescent="0.4">
      <c r="B36" s="21" t="s">
        <v>5</v>
      </c>
      <c r="C36" s="37" t="s">
        <v>34</v>
      </c>
      <c r="D36" s="37"/>
      <c r="E36" s="37"/>
      <c r="F36" s="34" t="s">
        <v>21</v>
      </c>
      <c r="G36" s="34"/>
      <c r="H36" s="34"/>
      <c r="I36" s="34"/>
      <c r="J36" s="34"/>
      <c r="K36" s="34"/>
      <c r="L36" s="34"/>
      <c r="M36" s="34"/>
    </row>
    <row r="37" spans="2:13" x14ac:dyDescent="0.4">
      <c r="B37" s="21" t="s">
        <v>6</v>
      </c>
      <c r="C37" s="34" t="s">
        <v>30</v>
      </c>
      <c r="D37" s="34"/>
      <c r="E37" s="34"/>
      <c r="F37" s="34" t="s">
        <v>22</v>
      </c>
      <c r="G37" s="34"/>
      <c r="H37" s="34"/>
      <c r="I37" s="34"/>
      <c r="J37" s="34"/>
      <c r="K37" s="34"/>
      <c r="L37" s="34"/>
      <c r="M37" s="34"/>
    </row>
    <row r="38" spans="2:13" x14ac:dyDescent="0.4">
      <c r="B38" s="21" t="s">
        <v>7</v>
      </c>
      <c r="C38" s="34" t="s">
        <v>31</v>
      </c>
      <c r="D38" s="34"/>
      <c r="E38" s="34"/>
      <c r="F38" s="34" t="s">
        <v>23</v>
      </c>
      <c r="G38" s="34"/>
      <c r="H38" s="34"/>
      <c r="I38" s="34"/>
      <c r="J38" s="34"/>
      <c r="K38" s="34"/>
      <c r="L38" s="34"/>
      <c r="M38" s="34"/>
    </row>
    <row r="39" spans="2:13" x14ac:dyDescent="0.4">
      <c r="B39" s="21" t="s">
        <v>8</v>
      </c>
      <c r="C39" s="34" t="s">
        <v>32</v>
      </c>
      <c r="D39" s="34"/>
      <c r="E39" s="34"/>
      <c r="F39" s="34" t="s">
        <v>24</v>
      </c>
      <c r="G39" s="34"/>
      <c r="H39" s="34"/>
      <c r="I39" s="34"/>
      <c r="J39" s="34"/>
      <c r="K39" s="34"/>
      <c r="L39" s="34"/>
      <c r="M39" s="34"/>
    </row>
  </sheetData>
  <mergeCells count="25">
    <mergeCell ref="C37:E37"/>
    <mergeCell ref="F37:M37"/>
    <mergeCell ref="C38:E38"/>
    <mergeCell ref="F38:M38"/>
    <mergeCell ref="C39:E39"/>
    <mergeCell ref="F39:M39"/>
    <mergeCell ref="C34:E34"/>
    <mergeCell ref="F34:M34"/>
    <mergeCell ref="C35:E35"/>
    <mergeCell ref="F35:M35"/>
    <mergeCell ref="C36:E36"/>
    <mergeCell ref="F36:M36"/>
    <mergeCell ref="C31:E31"/>
    <mergeCell ref="F31:M31"/>
    <mergeCell ref="C32:E32"/>
    <mergeCell ref="F32:M32"/>
    <mergeCell ref="C33:E33"/>
    <mergeCell ref="F33:M33"/>
    <mergeCell ref="C30:E30"/>
    <mergeCell ref="F30:M30"/>
    <mergeCell ref="K4:M4"/>
    <mergeCell ref="C28:E28"/>
    <mergeCell ref="F28:M28"/>
    <mergeCell ref="C29:E29"/>
    <mergeCell ref="F29:M29"/>
  </mergeCells>
  <phoneticPr fontId="1"/>
  <pageMargins left="0.7" right="0.7" top="0.75" bottom="0.75" header="0.3" footer="0.3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showGridLines="0" view="pageBreakPreview" zoomScaleNormal="100" zoomScaleSheetLayoutView="100" workbookViewId="0">
      <selection activeCell="B1" sqref="B1"/>
    </sheetView>
  </sheetViews>
  <sheetFormatPr defaultRowHeight="18.75" x14ac:dyDescent="0.4"/>
  <cols>
    <col min="1" max="1" width="42.375" style="2" bestFit="1" customWidth="1"/>
    <col min="2" max="2" width="16.5" style="3" customWidth="1"/>
    <col min="3" max="5" width="15" style="3" customWidth="1"/>
    <col min="6" max="6" width="12.125" style="3" bestFit="1" customWidth="1"/>
    <col min="7" max="7" width="8" style="3" bestFit="1" customWidth="1"/>
    <col min="8" max="8" width="8.75" style="3" bestFit="1" customWidth="1"/>
    <col min="9" max="9" width="9.875" style="3" customWidth="1"/>
    <col min="10" max="10" width="13" style="3" customWidth="1"/>
    <col min="11" max="11" width="6.875" style="3" customWidth="1"/>
    <col min="12" max="12" width="9.5" style="3" customWidth="1"/>
    <col min="13" max="13" width="10" style="3" bestFit="1" customWidth="1"/>
    <col min="14" max="16384" width="9" style="3"/>
  </cols>
  <sheetData>
    <row r="2" spans="1:13" ht="24.75" x14ac:dyDescent="0.4">
      <c r="B2" s="20" t="s">
        <v>37</v>
      </c>
      <c r="K2" s="35">
        <f ca="1">TODAY()</f>
        <v>43417</v>
      </c>
      <c r="L2" s="35"/>
      <c r="M2" s="35"/>
    </row>
    <row r="3" spans="1:13" x14ac:dyDescent="0.4">
      <c r="B3" s="3" t="s">
        <v>41</v>
      </c>
      <c r="K3" s="26"/>
      <c r="L3" s="33" t="s">
        <v>48</v>
      </c>
      <c r="M3" s="32"/>
    </row>
    <row r="4" spans="1:13" x14ac:dyDescent="0.4">
      <c r="B4" s="3" t="s">
        <v>42</v>
      </c>
      <c r="K4" s="27"/>
      <c r="L4" s="33" t="s">
        <v>49</v>
      </c>
    </row>
    <row r="5" spans="1:13" x14ac:dyDescent="0.4">
      <c r="B5" s="4" t="s">
        <v>9</v>
      </c>
      <c r="F5" s="4" t="s">
        <v>1</v>
      </c>
      <c r="G5" s="4" t="s">
        <v>2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</row>
    <row r="6" spans="1:13" x14ac:dyDescent="0.4">
      <c r="A6" s="2" t="s">
        <v>35</v>
      </c>
      <c r="B6" s="22" t="s">
        <v>0</v>
      </c>
      <c r="F6" s="6"/>
      <c r="G6" s="7"/>
      <c r="H6" s="30" t="str">
        <f>IFERROR(G6/F6,"")</f>
        <v/>
      </c>
      <c r="I6" s="31" t="str">
        <f>IFERROR(J6/G6,"")</f>
        <v/>
      </c>
      <c r="J6" s="8"/>
      <c r="K6" s="7"/>
      <c r="L6" s="11" t="str">
        <f>IFERROR(K6/G6,"")</f>
        <v/>
      </c>
      <c r="M6" s="31" t="str">
        <f>IFERROR(J6/K6,"")</f>
        <v/>
      </c>
    </row>
    <row r="7" spans="1:13" x14ac:dyDescent="0.4">
      <c r="B7" s="23" t="s">
        <v>11</v>
      </c>
      <c r="F7" s="6"/>
      <c r="G7" s="7"/>
      <c r="H7" s="30" t="str">
        <f>IFERROR(G7/F7,"")</f>
        <v/>
      </c>
      <c r="I7" s="31" t="str">
        <f>IFERROR(J7/G7,"")</f>
        <v/>
      </c>
      <c r="J7" s="8"/>
      <c r="K7" s="7"/>
      <c r="L7" s="11" t="str">
        <f>IFERROR(K7/G7,"")</f>
        <v/>
      </c>
      <c r="M7" s="31" t="str">
        <f>IFERROR(J7/K7,"")</f>
        <v/>
      </c>
    </row>
    <row r="9" spans="1:13" x14ac:dyDescent="0.4">
      <c r="B9" s="3" t="s">
        <v>51</v>
      </c>
      <c r="E9" s="9" t="s">
        <v>39</v>
      </c>
    </row>
    <row r="10" spans="1:13" x14ac:dyDescent="0.4">
      <c r="B10" s="4" t="s">
        <v>9</v>
      </c>
      <c r="C10" s="4" t="s">
        <v>10</v>
      </c>
      <c r="D10" s="1" t="s">
        <v>46</v>
      </c>
      <c r="E10" s="10" t="s">
        <v>12</v>
      </c>
      <c r="F10" s="4" t="s">
        <v>1</v>
      </c>
      <c r="G10" s="4" t="s">
        <v>2</v>
      </c>
      <c r="H10" s="4" t="s">
        <v>3</v>
      </c>
      <c r="I10" s="4" t="s">
        <v>4</v>
      </c>
      <c r="J10" s="4" t="s">
        <v>5</v>
      </c>
      <c r="K10" s="4" t="s">
        <v>6</v>
      </c>
      <c r="L10" s="4" t="s">
        <v>7</v>
      </c>
      <c r="M10" s="4" t="s">
        <v>8</v>
      </c>
    </row>
    <row r="11" spans="1:13" x14ac:dyDescent="0.4">
      <c r="A11" s="2" t="s">
        <v>38</v>
      </c>
      <c r="B11" s="22" t="s">
        <v>0</v>
      </c>
      <c r="C11" s="6"/>
      <c r="D11" s="11">
        <v>0.34</v>
      </c>
      <c r="E11" s="12">
        <f>C11*D11</f>
        <v>0</v>
      </c>
      <c r="F11" s="12" t="str">
        <f>IFERROR(ROUNDDOWN(G11/H11,0),"")</f>
        <v/>
      </c>
      <c r="G11" s="13" t="str">
        <f>IFERROR(ROUNDDOWN(J11/I11,0),"")</f>
        <v/>
      </c>
      <c r="H11" s="14" t="str">
        <f>IFERROR($H$6*1.2,"")</f>
        <v/>
      </c>
      <c r="I11" s="31" t="str">
        <f>$I$6</f>
        <v/>
      </c>
      <c r="J11" s="15">
        <f>E11*12</f>
        <v>0</v>
      </c>
      <c r="K11" s="13" t="str">
        <f>IFERROR(ROUNDDOWN(G11*L11,0),"")</f>
        <v/>
      </c>
      <c r="L11" s="16" t="str">
        <f>IFERROR($L$6*0.85,"")</f>
        <v/>
      </c>
      <c r="M11" s="15" t="str">
        <f>IFERROR(J11/K11,"")</f>
        <v/>
      </c>
    </row>
    <row r="12" spans="1:13" x14ac:dyDescent="0.4">
      <c r="B12" s="23" t="s">
        <v>11</v>
      </c>
      <c r="C12" s="6"/>
      <c r="D12" s="11">
        <v>0.45</v>
      </c>
      <c r="E12" s="12">
        <f>C12*D12</f>
        <v>0</v>
      </c>
      <c r="F12" s="12" t="str">
        <f>IFERROR(ROUNDDOWN(G12/H12,0),"")</f>
        <v/>
      </c>
      <c r="G12" s="13" t="str">
        <f>IFERROR(ROUNDDOWN(J12/I12,0),"")</f>
        <v/>
      </c>
      <c r="H12" s="14" t="str">
        <f>IFERROR($H$7*1.1,"")</f>
        <v/>
      </c>
      <c r="I12" s="29" t="str">
        <f>$I$7</f>
        <v/>
      </c>
      <c r="J12" s="15">
        <f>E12*12</f>
        <v>0</v>
      </c>
      <c r="K12" s="13" t="str">
        <f>IFERROR(ROUNDDOWN(G12*L12,0),"")</f>
        <v/>
      </c>
      <c r="L12" s="16" t="str">
        <f>IFERROR($L$7*1.1,"")</f>
        <v/>
      </c>
      <c r="M12" s="15" t="str">
        <f>IFERROR(J12/K12,"")</f>
        <v/>
      </c>
    </row>
    <row r="13" spans="1:13" x14ac:dyDescent="0.4">
      <c r="B13" s="24"/>
      <c r="D13" s="3" t="s">
        <v>47</v>
      </c>
      <c r="I13" s="3" t="s">
        <v>36</v>
      </c>
    </row>
    <row r="15" spans="1:13" x14ac:dyDescent="0.4">
      <c r="B15" s="3" t="s">
        <v>52</v>
      </c>
    </row>
    <row r="16" spans="1:13" x14ac:dyDescent="0.4">
      <c r="B16" s="4" t="s">
        <v>9</v>
      </c>
      <c r="C16" s="4" t="s">
        <v>10</v>
      </c>
      <c r="D16" s="1" t="s">
        <v>46</v>
      </c>
      <c r="E16" s="10" t="s">
        <v>12</v>
      </c>
      <c r="F16" s="4" t="s">
        <v>1</v>
      </c>
      <c r="G16" s="4" t="s">
        <v>2</v>
      </c>
      <c r="H16" s="4" t="s">
        <v>3</v>
      </c>
      <c r="I16" s="4" t="s">
        <v>4</v>
      </c>
      <c r="J16" s="4" t="s">
        <v>5</v>
      </c>
      <c r="K16" s="4" t="s">
        <v>6</v>
      </c>
      <c r="L16" s="4" t="s">
        <v>7</v>
      </c>
      <c r="M16" s="4" t="s">
        <v>8</v>
      </c>
    </row>
    <row r="17" spans="2:13" x14ac:dyDescent="0.4">
      <c r="B17" s="22" t="s">
        <v>0</v>
      </c>
      <c r="C17" s="17">
        <f>C11</f>
        <v>0</v>
      </c>
      <c r="D17" s="11">
        <v>0.34</v>
      </c>
      <c r="E17" s="12">
        <f>C17*D17*20</f>
        <v>0</v>
      </c>
      <c r="F17" s="12" t="str">
        <f>IFERROR(ROUNDDOWN(G17/H17,0),"")</f>
        <v/>
      </c>
      <c r="G17" s="13" t="str">
        <f>IFERROR(ROUNDDOWN(J17/I17,0),"")</f>
        <v/>
      </c>
      <c r="H17" s="14" t="str">
        <f>IFERROR($H$6*0.9,"")</f>
        <v/>
      </c>
      <c r="I17" s="31" t="str">
        <f>IFERROR($I$6*0.9,"")</f>
        <v/>
      </c>
      <c r="J17" s="15">
        <f>E17*5</f>
        <v>0</v>
      </c>
      <c r="K17" s="13" t="str">
        <f>IFERROR(ROUNDDOWN(G17*L17,0),"")</f>
        <v/>
      </c>
      <c r="L17" s="16" t="str">
        <f>IFERROR($L$6*0.32,"")</f>
        <v/>
      </c>
      <c r="M17" s="15" t="str">
        <f>IFERROR(J17/K17,"")</f>
        <v/>
      </c>
    </row>
    <row r="18" spans="2:13" x14ac:dyDescent="0.4">
      <c r="B18" s="23" t="s">
        <v>11</v>
      </c>
      <c r="C18" s="17">
        <f>C12</f>
        <v>0</v>
      </c>
      <c r="D18" s="11">
        <v>0.45</v>
      </c>
      <c r="E18" s="12">
        <f>C18*D18*10</f>
        <v>0</v>
      </c>
      <c r="F18" s="12" t="str">
        <f>IFERROR(ROUNDDOWN(G18/H18,0),"")</f>
        <v/>
      </c>
      <c r="G18" s="13" t="str">
        <f>IFERROR(ROUNDDOWN(J18/I18,0),"")</f>
        <v/>
      </c>
      <c r="H18" s="14" t="str">
        <f>IFERROR($H$7*0.9,"")</f>
        <v/>
      </c>
      <c r="I18" s="29" t="str">
        <f>IFERROR($I$7*0.9,"")</f>
        <v/>
      </c>
      <c r="J18" s="15">
        <f>E18*4</f>
        <v>0</v>
      </c>
      <c r="K18" s="13" t="str">
        <f>IFERROR(ROUNDDOWN(G18*L18,0),"")</f>
        <v/>
      </c>
      <c r="L18" s="16" t="str">
        <f>IFERROR($L$7*0.9,"")</f>
        <v/>
      </c>
      <c r="M18" s="15" t="str">
        <f>IFERROR(J18/K18,"")</f>
        <v/>
      </c>
    </row>
    <row r="20" spans="2:13" x14ac:dyDescent="0.4">
      <c r="B20" s="5"/>
      <c r="C20" s="36" t="s">
        <v>28</v>
      </c>
      <c r="D20" s="36"/>
      <c r="E20" s="36"/>
      <c r="F20" s="36" t="s">
        <v>33</v>
      </c>
      <c r="G20" s="36"/>
      <c r="H20" s="36"/>
      <c r="I20" s="36"/>
      <c r="J20" s="36"/>
      <c r="K20" s="36"/>
      <c r="L20" s="36"/>
      <c r="M20" s="36"/>
    </row>
    <row r="21" spans="2:13" x14ac:dyDescent="0.4">
      <c r="B21" s="4" t="s">
        <v>9</v>
      </c>
      <c r="C21" s="34" t="s">
        <v>25</v>
      </c>
      <c r="D21" s="34"/>
      <c r="E21" s="34"/>
      <c r="F21" s="34" t="s">
        <v>13</v>
      </c>
      <c r="G21" s="34"/>
      <c r="H21" s="34"/>
      <c r="I21" s="34"/>
      <c r="J21" s="34"/>
      <c r="K21" s="34"/>
      <c r="L21" s="34"/>
      <c r="M21" s="34"/>
    </row>
    <row r="22" spans="2:13" ht="37.5" x14ac:dyDescent="0.4">
      <c r="B22" s="10" t="s">
        <v>14</v>
      </c>
      <c r="C22" s="34" t="s">
        <v>50</v>
      </c>
      <c r="D22" s="34"/>
      <c r="E22" s="34"/>
      <c r="F22" s="34" t="s">
        <v>15</v>
      </c>
      <c r="G22" s="34"/>
      <c r="H22" s="34"/>
      <c r="I22" s="34"/>
      <c r="J22" s="34"/>
      <c r="K22" s="34"/>
      <c r="L22" s="34"/>
      <c r="M22" s="34"/>
    </row>
    <row r="23" spans="2:13" x14ac:dyDescent="0.4">
      <c r="B23" s="10" t="s">
        <v>12</v>
      </c>
      <c r="C23" s="34" t="s">
        <v>40</v>
      </c>
      <c r="D23" s="34"/>
      <c r="E23" s="34"/>
      <c r="F23" s="34" t="s">
        <v>16</v>
      </c>
      <c r="G23" s="34"/>
      <c r="H23" s="34"/>
      <c r="I23" s="34"/>
      <c r="J23" s="34"/>
      <c r="K23" s="34"/>
      <c r="L23" s="34"/>
      <c r="M23" s="34"/>
    </row>
    <row r="24" spans="2:13" x14ac:dyDescent="0.4">
      <c r="B24" s="4" t="s">
        <v>1</v>
      </c>
      <c r="C24" s="34" t="s">
        <v>26</v>
      </c>
      <c r="D24" s="34"/>
      <c r="E24" s="34"/>
      <c r="F24" s="34" t="s">
        <v>17</v>
      </c>
      <c r="G24" s="34"/>
      <c r="H24" s="34"/>
      <c r="I24" s="34"/>
      <c r="J24" s="34"/>
      <c r="K24" s="34"/>
      <c r="L24" s="34"/>
      <c r="M24" s="34"/>
    </row>
    <row r="25" spans="2:13" x14ac:dyDescent="0.4">
      <c r="B25" s="4" t="s">
        <v>2</v>
      </c>
      <c r="C25" s="34" t="s">
        <v>27</v>
      </c>
      <c r="D25" s="34"/>
      <c r="E25" s="34"/>
      <c r="F25" s="34" t="s">
        <v>18</v>
      </c>
      <c r="G25" s="34"/>
      <c r="H25" s="34"/>
      <c r="I25" s="34"/>
      <c r="J25" s="34"/>
      <c r="K25" s="34"/>
      <c r="L25" s="34"/>
      <c r="M25" s="34"/>
    </row>
    <row r="26" spans="2:13" x14ac:dyDescent="0.4">
      <c r="B26" s="4" t="s">
        <v>3</v>
      </c>
      <c r="C26" s="34" t="s">
        <v>29</v>
      </c>
      <c r="D26" s="34"/>
      <c r="E26" s="34"/>
      <c r="F26" s="34" t="s">
        <v>19</v>
      </c>
      <c r="G26" s="34"/>
      <c r="H26" s="34"/>
      <c r="I26" s="34"/>
      <c r="J26" s="34"/>
      <c r="K26" s="34"/>
      <c r="L26" s="34"/>
      <c r="M26" s="34"/>
    </row>
    <row r="27" spans="2:13" x14ac:dyDescent="0.4">
      <c r="B27" s="4" t="s">
        <v>4</v>
      </c>
      <c r="C27" s="34" t="s">
        <v>25</v>
      </c>
      <c r="D27" s="34"/>
      <c r="E27" s="34"/>
      <c r="F27" s="34" t="s">
        <v>20</v>
      </c>
      <c r="G27" s="34"/>
      <c r="H27" s="34"/>
      <c r="I27" s="34"/>
      <c r="J27" s="34"/>
      <c r="K27" s="34"/>
      <c r="L27" s="34"/>
      <c r="M27" s="34"/>
    </row>
    <row r="28" spans="2:13" x14ac:dyDescent="0.4">
      <c r="B28" s="4" t="s">
        <v>5</v>
      </c>
      <c r="C28" s="37" t="s">
        <v>34</v>
      </c>
      <c r="D28" s="37"/>
      <c r="E28" s="37"/>
      <c r="F28" s="34" t="s">
        <v>21</v>
      </c>
      <c r="G28" s="34"/>
      <c r="H28" s="34"/>
      <c r="I28" s="34"/>
      <c r="J28" s="34"/>
      <c r="K28" s="34"/>
      <c r="L28" s="34"/>
      <c r="M28" s="34"/>
    </row>
    <row r="29" spans="2:13" x14ac:dyDescent="0.4">
      <c r="B29" s="4" t="s">
        <v>6</v>
      </c>
      <c r="C29" s="34" t="s">
        <v>30</v>
      </c>
      <c r="D29" s="34"/>
      <c r="E29" s="34"/>
      <c r="F29" s="34" t="s">
        <v>22</v>
      </c>
      <c r="G29" s="34"/>
      <c r="H29" s="34"/>
      <c r="I29" s="34"/>
      <c r="J29" s="34"/>
      <c r="K29" s="34"/>
      <c r="L29" s="34"/>
      <c r="M29" s="34"/>
    </row>
    <row r="30" spans="2:13" x14ac:dyDescent="0.4">
      <c r="B30" s="4" t="s">
        <v>7</v>
      </c>
      <c r="C30" s="34" t="s">
        <v>31</v>
      </c>
      <c r="D30" s="34"/>
      <c r="E30" s="34"/>
      <c r="F30" s="34" t="s">
        <v>23</v>
      </c>
      <c r="G30" s="34"/>
      <c r="H30" s="34"/>
      <c r="I30" s="34"/>
      <c r="J30" s="34"/>
      <c r="K30" s="34"/>
      <c r="L30" s="34"/>
      <c r="M30" s="34"/>
    </row>
    <row r="31" spans="2:13" x14ac:dyDescent="0.4">
      <c r="B31" s="4" t="s">
        <v>8</v>
      </c>
      <c r="C31" s="34" t="s">
        <v>32</v>
      </c>
      <c r="D31" s="34"/>
      <c r="E31" s="34"/>
      <c r="F31" s="34" t="s">
        <v>24</v>
      </c>
      <c r="G31" s="34"/>
      <c r="H31" s="34"/>
      <c r="I31" s="34"/>
      <c r="J31" s="34"/>
      <c r="K31" s="34"/>
      <c r="L31" s="34"/>
      <c r="M31" s="34"/>
    </row>
    <row r="32" spans="2:13" x14ac:dyDescent="0.4">
      <c r="B32" s="18" t="s">
        <v>44</v>
      </c>
    </row>
    <row r="33" spans="2:2" x14ac:dyDescent="0.4">
      <c r="B33" s="19" t="s">
        <v>45</v>
      </c>
    </row>
    <row r="34" spans="2:2" x14ac:dyDescent="0.4">
      <c r="B34" s="19" t="s">
        <v>53</v>
      </c>
    </row>
  </sheetData>
  <mergeCells count="25">
    <mergeCell ref="C24:E24"/>
    <mergeCell ref="C23:E23"/>
    <mergeCell ref="C22:E22"/>
    <mergeCell ref="F23:M23"/>
    <mergeCell ref="F22:M22"/>
    <mergeCell ref="C20:E20"/>
    <mergeCell ref="F20:M20"/>
    <mergeCell ref="C21:E21"/>
    <mergeCell ref="F21:M21"/>
    <mergeCell ref="K2:M2"/>
    <mergeCell ref="F31:M31"/>
    <mergeCell ref="F30:M30"/>
    <mergeCell ref="F29:M29"/>
    <mergeCell ref="C26:E26"/>
    <mergeCell ref="C25:E25"/>
    <mergeCell ref="F28:M28"/>
    <mergeCell ref="F27:M27"/>
    <mergeCell ref="F26:M26"/>
    <mergeCell ref="F25:M25"/>
    <mergeCell ref="C31:E31"/>
    <mergeCell ref="C30:E30"/>
    <mergeCell ref="C29:E29"/>
    <mergeCell ref="C28:E28"/>
    <mergeCell ref="C27:E27"/>
    <mergeCell ref="F24:M24"/>
  </mergeCells>
  <phoneticPr fontId="1"/>
  <pageMargins left="0.7" right="0.7" top="0.75" bottom="0.75" header="0.3" footer="0.3"/>
  <pageSetup paperSize="9" scale="49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シミュレーションシート</vt:lpstr>
      <vt:lpstr>シミュレーションシート!Print_Area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PB0479</dc:creator>
  <cp:lastModifiedBy>Windows ユーザー</cp:lastModifiedBy>
  <dcterms:created xsi:type="dcterms:W3CDTF">2018-10-10T02:22:27Z</dcterms:created>
  <dcterms:modified xsi:type="dcterms:W3CDTF">2018-11-13T05:22:56Z</dcterms:modified>
</cp:coreProperties>
</file>